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Шалунова\Desktop\"/>
    </mc:Choice>
  </mc:AlternateContent>
  <bookViews>
    <workbookView xWindow="0" yWindow="0" windowWidth="28800" windowHeight="12330"/>
  </bookViews>
  <sheets>
    <sheet name="Управл. 01.01.22 (2)" sheetId="1" r:id="rId1"/>
  </sheets>
  <definedNames>
    <definedName name="_xlnm.Print_Area" localSheetId="0">'Управл. 01.01.22 (2)'!$A$1:$X$46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6" i="1" l="1"/>
  <c r="P39" i="1"/>
  <c r="O39" i="1"/>
  <c r="M39" i="1"/>
  <c r="H39" i="1"/>
  <c r="E39" i="1"/>
  <c r="Y31" i="1"/>
  <c r="S31" i="1"/>
  <c r="S39" i="1" s="1"/>
  <c r="Q31" i="1"/>
  <c r="Q39" i="1" s="1"/>
  <c r="L31" i="1"/>
  <c r="L39" i="1" s="1"/>
  <c r="K31" i="1"/>
  <c r="K39" i="1" s="1"/>
  <c r="J31" i="1"/>
  <c r="J39" i="1" s="1"/>
  <c r="F31" i="1"/>
  <c r="F39" i="1" s="1"/>
  <c r="D31" i="1"/>
  <c r="D39" i="1" s="1"/>
  <c r="C31" i="1"/>
  <c r="C39" i="1" s="1"/>
  <c r="V30" i="1"/>
  <c r="W29" i="1"/>
  <c r="V29" i="1" s="1"/>
  <c r="X29" i="1" s="1"/>
  <c r="W28" i="1"/>
  <c r="V28" i="1"/>
  <c r="X28" i="1" s="1"/>
  <c r="O27" i="1"/>
  <c r="G27" i="1"/>
  <c r="Y27" i="1" s="1"/>
  <c r="Y26" i="1"/>
  <c r="O26" i="1"/>
  <c r="G26" i="1"/>
  <c r="I26" i="1" s="1"/>
  <c r="N26" i="1" s="1"/>
  <c r="Y25" i="1"/>
  <c r="O25" i="1"/>
  <c r="I25" i="1"/>
  <c r="N25" i="1" s="1"/>
  <c r="G25" i="1"/>
  <c r="R25" i="1" s="1"/>
  <c r="G24" i="1"/>
  <c r="Y23" i="1"/>
  <c r="I23" i="1"/>
  <c r="G23" i="1"/>
  <c r="G31" i="1" s="1"/>
  <c r="G39" i="1" s="1"/>
  <c r="W25" i="1" l="1"/>
  <c r="V25" i="1" s="1"/>
  <c r="U25" i="1"/>
  <c r="X25" i="1"/>
  <c r="T25" i="1"/>
  <c r="N24" i="1"/>
  <c r="R24" i="1" s="1"/>
  <c r="N23" i="1"/>
  <c r="I24" i="1"/>
  <c r="I31" i="1" s="1"/>
  <c r="I39" i="1" s="1"/>
  <c r="Y24" i="1"/>
  <c r="R26" i="1"/>
  <c r="I27" i="1"/>
  <c r="N27" i="1" s="1"/>
  <c r="R27" i="1" s="1"/>
  <c r="T27" i="1" l="1"/>
  <c r="U27" i="1" s="1"/>
  <c r="W27" i="1"/>
  <c r="V27" i="1" s="1"/>
  <c r="X27" i="1" s="1"/>
  <c r="N31" i="1"/>
  <c r="N39" i="1" s="1"/>
  <c r="R23" i="1"/>
  <c r="X26" i="1"/>
  <c r="T26" i="1"/>
  <c r="U26" i="1" s="1"/>
  <c r="W26" i="1"/>
  <c r="V26" i="1" s="1"/>
  <c r="X24" i="1"/>
  <c r="U24" i="1"/>
  <c r="T24" i="1"/>
  <c r="W24" i="1"/>
  <c r="V24" i="1" s="1"/>
  <c r="T23" i="1" l="1"/>
  <c r="T31" i="1" s="1"/>
  <c r="T39" i="1" s="1"/>
  <c r="W23" i="1"/>
  <c r="U23" i="1"/>
  <c r="U31" i="1" s="1"/>
  <c r="U39" i="1" s="1"/>
  <c r="R31" i="1"/>
  <c r="R39" i="1" s="1"/>
  <c r="V23" i="1" l="1"/>
  <c r="W31" i="1"/>
  <c r="V31" i="1" l="1"/>
  <c r="X23" i="1"/>
  <c r="X31" i="1" s="1"/>
  <c r="X49" i="1" l="1"/>
  <c r="X39" i="1"/>
  <c r="Z31" i="1"/>
  <c r="Z47" i="1"/>
  <c r="V39" i="1"/>
</calcChain>
</file>

<file path=xl/comments1.xml><?xml version="1.0" encoding="utf-8"?>
<comments xmlns="http://schemas.openxmlformats.org/spreadsheetml/2006/main">
  <authors>
    <author>User</author>
  </authors>
  <commentList>
    <comment ref="I21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відсотках до посадового окладу + доплата за ранг і залежно від стажу держ. Служби
</t>
        </r>
      </text>
    </comment>
    <comment ref="N21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розмірі до 50% посадового окладу + надбавка за ранг + вислуга років
</t>
        </r>
      </text>
    </comment>
    <comment ref="R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S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до місячного фонду Зп додаються всі надбавки і вся сума ділиться на 12</t>
        </r>
      </text>
    </comment>
    <comment ref="T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Місячний фонд Зп - оздоровчі
</t>
        </r>
      </text>
    </comment>
    <comment ref="U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Річний фонд Зп= місячний фонд*12+матеріальна допомога</t>
        </r>
      </text>
    </comment>
    <comment ref="V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X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</commentList>
</comments>
</file>

<file path=xl/sharedStrings.xml><?xml version="1.0" encoding="utf-8"?>
<sst xmlns="http://schemas.openxmlformats.org/spreadsheetml/2006/main" count="57" uniqueCount="52">
  <si>
    <t>Додаток</t>
  </si>
  <si>
    <t>до Рішення ____-ї сессії VI   скликання  Бучанської міської ради</t>
  </si>
  <si>
    <t>№_______ ____-VI від ___.___.201__р.</t>
  </si>
  <si>
    <t>ПРОЕКТ</t>
  </si>
  <si>
    <t xml:space="preserve">                                        </t>
  </si>
  <si>
    <t>до рішення 58 сесії VIІI скликання</t>
  </si>
  <si>
    <t>грн.</t>
  </si>
  <si>
    <r>
      <t>Сімдесят дві тисячі п</t>
    </r>
    <r>
      <rPr>
        <sz val="12"/>
        <color indexed="9"/>
        <rFont val="Arial Cyr"/>
        <charset val="204"/>
      </rPr>
      <t>’</t>
    </r>
    <r>
      <rPr>
        <sz val="12"/>
        <color indexed="9"/>
        <rFont val="Times New Roman"/>
        <family val="1"/>
        <charset val="204"/>
      </rPr>
      <t>ятсот грн. 88 коп.</t>
    </r>
  </si>
  <si>
    <t>(позачергове засідання)</t>
  </si>
  <si>
    <t xml:space="preserve"> від 07.05.2024 р.№  4382-58-VIІІ </t>
  </si>
  <si>
    <t>(ініціали і прізвище)</t>
  </si>
  <si>
    <t>Штатний розпис</t>
  </si>
  <si>
    <t xml:space="preserve"> управління відділу освіти Бучанської міської ради </t>
  </si>
  <si>
    <t>Управління відділу освіти Бучанської міської ради Київської області</t>
  </si>
  <si>
    <r>
      <t>КПК   0610160    Керівництво і управління у відповідній сфері у містах (місті Києві), селищах, селах, об</t>
    </r>
    <r>
      <rPr>
        <b/>
        <sz val="14"/>
        <rFont val="Arial Cyr"/>
        <charset val="204"/>
      </rPr>
      <t>’є</t>
    </r>
    <r>
      <rPr>
        <b/>
        <sz val="14"/>
        <rFont val="Times New Roman"/>
        <family val="1"/>
        <charset val="204"/>
      </rPr>
      <t>днаних територіальних громадах</t>
    </r>
  </si>
  <si>
    <t>станом  на   01.05.2024р.</t>
  </si>
  <si>
    <t>№ п/п</t>
  </si>
  <si>
    <t>Посада</t>
  </si>
  <si>
    <t>Кількість штатних працівників</t>
  </si>
  <si>
    <t>Посадовий оклад</t>
  </si>
  <si>
    <t>Ранг</t>
  </si>
  <si>
    <t>Сума, грн.</t>
  </si>
  <si>
    <t>Фонд оплати праці</t>
  </si>
  <si>
    <t>Вислуга, %</t>
  </si>
  <si>
    <t>Вислуга, грн.</t>
  </si>
  <si>
    <t>Доплата за роботу в нічний час, 40%</t>
  </si>
  <si>
    <t>Доплата за використання дезінфікуючих засобів, 10%</t>
  </si>
  <si>
    <t>Доплата за класність водіям день, до 10%, 25%</t>
  </si>
  <si>
    <t>Згідно рішення ради, за складність та напруже-ність до %</t>
  </si>
  <si>
    <t>Згідно рішення ради, за складність та напруже-ність, грн.</t>
  </si>
  <si>
    <t>Премія за результатами роботи, грн.</t>
  </si>
  <si>
    <t>Доплата до МЗП</t>
  </si>
  <si>
    <t>Місячний фонд заробітної плати</t>
  </si>
  <si>
    <t xml:space="preserve">Оздоровчі </t>
  </si>
  <si>
    <t>Матеріальна допомога, грн.</t>
  </si>
  <si>
    <t>Фонд заробітної плати на рік</t>
  </si>
  <si>
    <t>Матеріальна доромога на оздоровлення</t>
  </si>
  <si>
    <t>Матеріальна допомога на вирішення соц.побутових питань</t>
  </si>
  <si>
    <t>до %</t>
  </si>
  <si>
    <t>Начальник відділу освіти</t>
  </si>
  <si>
    <t xml:space="preserve">розпорядження </t>
  </si>
  <si>
    <t>Заступник начальника відділу освіти</t>
  </si>
  <si>
    <t>наказ</t>
  </si>
  <si>
    <t>Заступник начальника відділу освіти по дошкільній освіті</t>
  </si>
  <si>
    <t>Головний спеціаліст з питань загальної середньої освіти</t>
  </si>
  <si>
    <t>Головний спеціаліст по роботі з педагогічними кадрами</t>
  </si>
  <si>
    <t>Разом посадових осіб місцевого самоврядування</t>
  </si>
  <si>
    <t>Всього</t>
  </si>
  <si>
    <t>О.І.Цимбал</t>
  </si>
  <si>
    <t>Н.Л.Бутенко</t>
  </si>
  <si>
    <t>Секретар ради</t>
  </si>
  <si>
    <t>Тарас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</si>
</sst>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u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indexed="9"/>
      <name val="Arial Cyr"/>
      <charset val="204"/>
    </font>
    <font>
      <sz val="12"/>
      <color indexed="9"/>
      <name val="Times New Roman"/>
      <family val="1"/>
      <charset val="204"/>
    </font>
    <font>
      <sz val="12"/>
      <name val="Times New Roman Cyr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 Cyr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 Cyr"/>
      <family val="1"/>
      <charset val="204"/>
    </font>
    <font>
      <b/>
      <sz val="14"/>
      <name val="Arial Cyr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6" fillId="0" borderId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Fill="1" applyAlignment="1">
      <alignment horizontal="left"/>
    </xf>
    <xf numFmtId="0" fontId="9" fillId="0" borderId="0" xfId="0" applyFont="1" applyFill="1"/>
    <xf numFmtId="0" fontId="11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6" fillId="2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164" fontId="8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2" borderId="0" xfId="0" applyFont="1" applyFill="1" applyAlignment="1"/>
    <xf numFmtId="0" fontId="8" fillId="0" borderId="0" xfId="0" applyFont="1" applyFill="1" applyAlignment="1"/>
    <xf numFmtId="4" fontId="8" fillId="0" borderId="0" xfId="0" applyNumberFormat="1" applyFont="1" applyFill="1" applyAlignment="1"/>
    <xf numFmtId="0" fontId="8" fillId="0" borderId="0" xfId="0" applyFont="1" applyAlignment="1"/>
    <xf numFmtId="0" fontId="13" fillId="2" borderId="0" xfId="0" applyFont="1" applyFill="1" applyAlignment="1"/>
    <xf numFmtId="0" fontId="16" fillId="2" borderId="0" xfId="1" applyFont="1" applyFill="1" applyBorder="1" applyAlignment="1">
      <alignment horizontal="left"/>
    </xf>
    <xf numFmtId="0" fontId="17" fillId="0" borderId="0" xfId="1" applyFont="1" applyFill="1" applyBorder="1" applyAlignment="1"/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0" fontId="18" fillId="2" borderId="0" xfId="1" applyFont="1" applyFill="1" applyBorder="1" applyAlignment="1"/>
    <xf numFmtId="0" fontId="18" fillId="0" borderId="0" xfId="1" applyFont="1" applyFill="1" applyBorder="1" applyAlignment="1"/>
    <xf numFmtId="0" fontId="6" fillId="0" borderId="0" xfId="0" applyFont="1" applyAlignment="1">
      <alignment horizontal="left"/>
    </xf>
    <xf numFmtId="0" fontId="19" fillId="0" borderId="0" xfId="0" applyFont="1"/>
    <xf numFmtId="0" fontId="9" fillId="2" borderId="0" xfId="0" applyFont="1" applyFill="1" applyBorder="1"/>
    <xf numFmtId="0" fontId="11" fillId="0" borderId="0" xfId="0" applyFont="1" applyFill="1" applyBorder="1" applyAlignment="1">
      <alignment horizontal="center"/>
    </xf>
    <xf numFmtId="0" fontId="9" fillId="0" borderId="0" xfId="0" applyFont="1" applyBorder="1"/>
    <xf numFmtId="0" fontId="20" fillId="0" borderId="0" xfId="1" applyFont="1" applyFill="1" applyBorder="1" applyAlignment="1">
      <alignment horizontal="left"/>
    </xf>
    <xf numFmtId="0" fontId="8" fillId="0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3" fillId="0" borderId="0" xfId="1" applyFont="1" applyBorder="1" applyAlignment="1"/>
    <xf numFmtId="0" fontId="23" fillId="0" borderId="0" xfId="1" applyFont="1" applyBorder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left" indent="15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22" fillId="0" borderId="0" xfId="0" applyFont="1"/>
    <xf numFmtId="0" fontId="11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25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25" fillId="0" borderId="11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6" fillId="0" borderId="18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left" vertical="center" wrapText="1"/>
    </xf>
    <xf numFmtId="4" fontId="6" fillId="0" borderId="18" xfId="2" applyNumberFormat="1" applyFont="1" applyBorder="1" applyAlignment="1">
      <alignment horizontal="center" vertical="center" wrapText="1"/>
    </xf>
    <xf numFmtId="0" fontId="6" fillId="3" borderId="18" xfId="2" applyFont="1" applyFill="1" applyBorder="1" applyAlignment="1">
      <alignment horizontal="center" vertical="center" wrapText="1"/>
    </xf>
    <xf numFmtId="2" fontId="6" fillId="3" borderId="18" xfId="2" applyNumberFormat="1" applyFont="1" applyFill="1" applyBorder="1" applyAlignment="1">
      <alignment horizontal="center" vertical="center" wrapText="1"/>
    </xf>
    <xf numFmtId="9" fontId="6" fillId="0" borderId="18" xfId="2" applyNumberFormat="1" applyFont="1" applyBorder="1" applyAlignment="1">
      <alignment horizontal="center" vertical="center" wrapText="1"/>
    </xf>
    <xf numFmtId="2" fontId="6" fillId="0" borderId="18" xfId="2" applyNumberFormat="1" applyFont="1" applyBorder="1" applyAlignment="1">
      <alignment horizontal="center" vertical="center" wrapText="1"/>
    </xf>
    <xf numFmtId="2" fontId="6" fillId="0" borderId="18" xfId="2" applyNumberFormat="1" applyFont="1" applyFill="1" applyBorder="1" applyAlignment="1">
      <alignment horizontal="center" vertical="center" wrapText="1"/>
    </xf>
    <xf numFmtId="9" fontId="6" fillId="0" borderId="18" xfId="2" applyNumberFormat="1" applyFont="1" applyFill="1" applyBorder="1" applyAlignment="1">
      <alignment horizontal="center" vertical="center" wrapText="1"/>
    </xf>
    <xf numFmtId="2" fontId="6" fillId="0" borderId="19" xfId="2" applyNumberFormat="1" applyFont="1" applyBorder="1" applyAlignment="1">
      <alignment horizontal="center" vertical="center" wrapText="1"/>
    </xf>
    <xf numFmtId="4" fontId="6" fillId="0" borderId="20" xfId="2" applyNumberFormat="1" applyFont="1" applyBorder="1" applyAlignment="1">
      <alignment horizontal="center" vertical="center" wrapText="1"/>
    </xf>
    <xf numFmtId="2" fontId="15" fillId="0" borderId="21" xfId="2" applyNumberFormat="1" applyFont="1" applyBorder="1" applyAlignment="1">
      <alignment horizontal="center" vertical="center" wrapText="1"/>
    </xf>
    <xf numFmtId="4" fontId="15" fillId="0" borderId="18" xfId="2" applyNumberFormat="1" applyFont="1" applyBorder="1" applyAlignment="1">
      <alignment horizontal="center" vertical="center" wrapText="1"/>
    </xf>
    <xf numFmtId="4" fontId="15" fillId="0" borderId="19" xfId="2" applyNumberFormat="1" applyFont="1" applyBorder="1" applyAlignment="1">
      <alignment horizontal="center" vertical="center" wrapText="1"/>
    </xf>
    <xf numFmtId="4" fontId="6" fillId="0" borderId="8" xfId="2" applyNumberFormat="1" applyFont="1" applyBorder="1" applyAlignment="1">
      <alignment horizontal="center" vertical="center" wrapText="1"/>
    </xf>
    <xf numFmtId="4" fontId="6" fillId="0" borderId="22" xfId="2" applyNumberFormat="1" applyFont="1" applyBorder="1" applyAlignment="1">
      <alignment horizontal="center" vertical="center" wrapText="1"/>
    </xf>
    <xf numFmtId="4" fontId="9" fillId="4" borderId="23" xfId="2" applyNumberFormat="1" applyFont="1" applyFill="1" applyBorder="1" applyAlignment="1"/>
    <xf numFmtId="0" fontId="9" fillId="0" borderId="0" xfId="2" applyFont="1"/>
    <xf numFmtId="0" fontId="6" fillId="0" borderId="8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left" vertical="center" wrapText="1"/>
    </xf>
    <xf numFmtId="0" fontId="6" fillId="3" borderId="8" xfId="2" applyFont="1" applyFill="1" applyBorder="1" applyAlignment="1">
      <alignment horizontal="center" vertical="center" wrapText="1"/>
    </xf>
    <xf numFmtId="2" fontId="6" fillId="3" borderId="8" xfId="2" applyNumberFormat="1" applyFont="1" applyFill="1" applyBorder="1" applyAlignment="1">
      <alignment horizontal="center" vertical="center" wrapText="1"/>
    </xf>
    <xf numFmtId="9" fontId="6" fillId="0" borderId="8" xfId="2" applyNumberFormat="1" applyFont="1" applyBorder="1" applyAlignment="1">
      <alignment horizontal="center" vertical="center" wrapText="1"/>
    </xf>
    <xf numFmtId="2" fontId="6" fillId="0" borderId="8" xfId="2" applyNumberFormat="1" applyFont="1" applyBorder="1" applyAlignment="1">
      <alignment horizontal="center" vertical="center" wrapText="1"/>
    </xf>
    <xf numFmtId="2" fontId="6" fillId="0" borderId="8" xfId="2" applyNumberFormat="1" applyFont="1" applyFill="1" applyBorder="1" applyAlignment="1">
      <alignment horizontal="center" vertical="center" wrapText="1"/>
    </xf>
    <xf numFmtId="9" fontId="6" fillId="4" borderId="8" xfId="2" applyNumberFormat="1" applyFont="1" applyFill="1" applyBorder="1" applyAlignment="1">
      <alignment horizontal="center" vertical="center" wrapText="1"/>
    </xf>
    <xf numFmtId="2" fontId="6" fillId="0" borderId="24" xfId="2" applyNumberFormat="1" applyFont="1" applyBorder="1" applyAlignment="1">
      <alignment horizontal="center" vertical="center" wrapText="1"/>
    </xf>
    <xf numFmtId="2" fontId="15" fillId="0" borderId="25" xfId="2" applyNumberFormat="1" applyFont="1" applyBorder="1" applyAlignment="1">
      <alignment horizontal="center" vertical="center" wrapText="1"/>
    </xf>
    <xf numFmtId="4" fontId="15" fillId="0" borderId="8" xfId="2" applyNumberFormat="1" applyFont="1" applyBorder="1" applyAlignment="1">
      <alignment horizontal="center" vertical="center" wrapText="1"/>
    </xf>
    <xf numFmtId="4" fontId="15" fillId="0" borderId="24" xfId="2" applyNumberFormat="1" applyFont="1" applyBorder="1" applyAlignment="1">
      <alignment horizontal="center" vertical="center" wrapText="1"/>
    </xf>
    <xf numFmtId="2" fontId="6" fillId="0" borderId="24" xfId="2" applyNumberFormat="1" applyFont="1" applyBorder="1" applyAlignment="1">
      <alignment vertical="center" wrapText="1"/>
    </xf>
    <xf numFmtId="4" fontId="6" fillId="0" borderId="26" xfId="2" applyNumberFormat="1" applyFont="1" applyBorder="1" applyAlignment="1">
      <alignment horizontal="center" vertical="center" wrapText="1"/>
    </xf>
    <xf numFmtId="0" fontId="9" fillId="4" borderId="23" xfId="2" applyFont="1" applyFill="1" applyBorder="1" applyAlignment="1"/>
    <xf numFmtId="0" fontId="6" fillId="0" borderId="27" xfId="2" applyFont="1" applyBorder="1" applyAlignment="1">
      <alignment horizontal="center" vertical="center" wrapText="1"/>
    </xf>
    <xf numFmtId="0" fontId="6" fillId="0" borderId="27" xfId="2" applyFont="1" applyBorder="1" applyAlignment="1">
      <alignment horizontal="left" vertical="center" wrapText="1"/>
    </xf>
    <xf numFmtId="4" fontId="6" fillId="0" borderId="27" xfId="2" applyNumberFormat="1" applyFont="1" applyBorder="1" applyAlignment="1">
      <alignment horizontal="center" vertical="center" wrapText="1"/>
    </xf>
    <xf numFmtId="2" fontId="6" fillId="0" borderId="27" xfId="2" applyNumberFormat="1" applyFont="1" applyBorder="1" applyAlignment="1">
      <alignment horizontal="center" vertical="center" wrapText="1"/>
    </xf>
    <xf numFmtId="9" fontId="6" fillId="0" borderId="27" xfId="2" applyNumberFormat="1" applyFont="1" applyBorder="1" applyAlignment="1">
      <alignment horizontal="center" vertical="center" wrapText="1"/>
    </xf>
    <xf numFmtId="2" fontId="6" fillId="0" borderId="28" xfId="2" applyNumberFormat="1" applyFont="1" applyBorder="1" applyAlignment="1">
      <alignment vertical="center" wrapText="1"/>
    </xf>
    <xf numFmtId="4" fontId="6" fillId="0" borderId="29" xfId="2" applyNumberFormat="1" applyFont="1" applyBorder="1" applyAlignment="1">
      <alignment horizontal="center" vertical="center" wrapText="1"/>
    </xf>
    <xf numFmtId="2" fontId="15" fillId="0" borderId="30" xfId="2" applyNumberFormat="1" applyFont="1" applyBorder="1" applyAlignment="1">
      <alignment horizontal="center" vertical="center" wrapText="1"/>
    </xf>
    <xf numFmtId="4" fontId="15" fillId="0" borderId="27" xfId="2" applyNumberFormat="1" applyFont="1" applyBorder="1" applyAlignment="1">
      <alignment horizontal="center" vertical="center" wrapText="1"/>
    </xf>
    <xf numFmtId="4" fontId="15" fillId="0" borderId="28" xfId="2" applyNumberFormat="1" applyFont="1" applyBorder="1" applyAlignment="1">
      <alignment horizontal="center" vertical="center" wrapText="1"/>
    </xf>
    <xf numFmtId="0" fontId="6" fillId="0" borderId="31" xfId="2" applyFont="1" applyBorder="1" applyAlignment="1">
      <alignment horizontal="center" vertical="center" wrapText="1"/>
    </xf>
    <xf numFmtId="0" fontId="25" fillId="0" borderId="32" xfId="2" applyFont="1" applyBorder="1" applyAlignment="1">
      <alignment horizontal="left" vertical="center" wrapText="1"/>
    </xf>
    <xf numFmtId="164" fontId="7" fillId="0" borderId="32" xfId="2" applyNumberFormat="1" applyFont="1" applyBorder="1" applyAlignment="1">
      <alignment horizontal="center" vertical="center" wrapText="1"/>
    </xf>
    <xf numFmtId="2" fontId="7" fillId="0" borderId="32" xfId="2" applyNumberFormat="1" applyFont="1" applyBorder="1" applyAlignment="1">
      <alignment horizontal="center" vertical="center" wrapText="1"/>
    </xf>
    <xf numFmtId="0" fontId="7" fillId="0" borderId="32" xfId="2" applyFont="1" applyBorder="1" applyAlignment="1">
      <alignment horizontal="center" vertical="center" wrapText="1"/>
    </xf>
    <xf numFmtId="4" fontId="7" fillId="0" borderId="32" xfId="2" applyNumberFormat="1" applyFont="1" applyBorder="1" applyAlignment="1">
      <alignment horizontal="center" vertical="center" wrapText="1"/>
    </xf>
    <xf numFmtId="3" fontId="7" fillId="0" borderId="32" xfId="2" applyNumberFormat="1" applyFont="1" applyBorder="1" applyAlignment="1">
      <alignment horizontal="center" vertical="center" wrapText="1"/>
    </xf>
    <xf numFmtId="4" fontId="7" fillId="0" borderId="33" xfId="2" applyNumberFormat="1" applyFont="1" applyBorder="1" applyAlignment="1">
      <alignment horizontal="center" vertical="center" wrapText="1"/>
    </xf>
    <xf numFmtId="4" fontId="7" fillId="0" borderId="34" xfId="2" applyNumberFormat="1" applyFont="1" applyBorder="1" applyAlignment="1">
      <alignment horizontal="center" vertical="center" wrapText="1"/>
    </xf>
    <xf numFmtId="4" fontId="7" fillId="0" borderId="35" xfId="2" applyNumberFormat="1" applyFont="1" applyBorder="1" applyAlignment="1">
      <alignment horizontal="center" vertical="center" wrapText="1"/>
    </xf>
    <xf numFmtId="4" fontId="7" fillId="0" borderId="8" xfId="2" applyNumberFormat="1" applyFont="1" applyBorder="1" applyAlignment="1">
      <alignment horizontal="center" vertical="center" wrapText="1"/>
    </xf>
    <xf numFmtId="4" fontId="7" fillId="0" borderId="36" xfId="2" applyNumberFormat="1" applyFont="1" applyBorder="1" applyAlignment="1">
      <alignment horizontal="center" vertical="center" wrapText="1"/>
    </xf>
    <xf numFmtId="4" fontId="9" fillId="0" borderId="0" xfId="2" applyNumberFormat="1" applyFont="1"/>
    <xf numFmtId="4" fontId="6" fillId="0" borderId="18" xfId="2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4" fontId="6" fillId="0" borderId="19" xfId="2" applyNumberFormat="1" applyFont="1" applyBorder="1" applyAlignment="1">
      <alignment horizontal="center" vertical="center" wrapText="1"/>
    </xf>
    <xf numFmtId="4" fontId="6" fillId="0" borderId="37" xfId="2" applyNumberFormat="1" applyFont="1" applyBorder="1" applyAlignment="1">
      <alignment horizontal="center" vertical="center" wrapText="1"/>
    </xf>
    <xf numFmtId="4" fontId="6" fillId="0" borderId="8" xfId="2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4" fontId="6" fillId="0" borderId="24" xfId="2" applyNumberFormat="1" applyFont="1" applyBorder="1" applyAlignment="1">
      <alignment horizontal="center" vertical="center" wrapText="1"/>
    </xf>
    <xf numFmtId="4" fontId="6" fillId="0" borderId="38" xfId="2" applyNumberFormat="1" applyFont="1" applyBorder="1" applyAlignment="1">
      <alignment horizontal="center" vertical="center" wrapText="1"/>
    </xf>
    <xf numFmtId="0" fontId="9" fillId="0" borderId="0" xfId="2" applyFont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left" vertical="center" wrapText="1"/>
    </xf>
    <xf numFmtId="4" fontId="27" fillId="0" borderId="8" xfId="0" applyNumberFormat="1" applyFont="1" applyFill="1" applyBorder="1" applyAlignment="1">
      <alignment horizontal="center" vertical="center" wrapText="1"/>
    </xf>
    <xf numFmtId="4" fontId="27" fillId="0" borderId="8" xfId="0" applyNumberFormat="1" applyFont="1" applyBorder="1" applyAlignment="1">
      <alignment horizontal="center" vertical="center" wrapText="1"/>
    </xf>
    <xf numFmtId="2" fontId="27" fillId="0" borderId="8" xfId="0" applyNumberFormat="1" applyFont="1" applyFill="1" applyBorder="1" applyAlignment="1">
      <alignment horizontal="center" vertical="center" wrapText="1"/>
    </xf>
    <xf numFmtId="9" fontId="27" fillId="0" borderId="8" xfId="0" applyNumberFormat="1" applyFont="1" applyBorder="1" applyAlignment="1">
      <alignment horizontal="center" vertical="center" wrapText="1"/>
    </xf>
    <xf numFmtId="2" fontId="27" fillId="0" borderId="8" xfId="0" applyNumberFormat="1" applyFont="1" applyBorder="1" applyAlignment="1">
      <alignment horizontal="center" vertical="center" wrapText="1"/>
    </xf>
    <xf numFmtId="4" fontId="27" fillId="0" borderId="26" xfId="0" applyNumberFormat="1" applyFont="1" applyBorder="1" applyAlignment="1">
      <alignment horizontal="center" vertical="center" wrapText="1"/>
    </xf>
    <xf numFmtId="2" fontId="28" fillId="0" borderId="25" xfId="0" applyNumberFormat="1" applyFont="1" applyBorder="1" applyAlignment="1">
      <alignment horizontal="center" vertical="center" wrapText="1"/>
    </xf>
    <xf numFmtId="4" fontId="28" fillId="0" borderId="8" xfId="0" applyNumberFormat="1" applyFont="1" applyBorder="1" applyAlignment="1">
      <alignment horizontal="center" vertical="center" wrapText="1"/>
    </xf>
    <xf numFmtId="0" fontId="27" fillId="0" borderId="27" xfId="0" applyFont="1" applyBorder="1" applyAlignment="1">
      <alignment vertical="center" wrapText="1"/>
    </xf>
    <xf numFmtId="0" fontId="27" fillId="0" borderId="27" xfId="0" applyFont="1" applyBorder="1" applyAlignment="1">
      <alignment horizontal="left" vertical="center" wrapText="1"/>
    </xf>
    <xf numFmtId="4" fontId="27" fillId="0" borderId="27" xfId="0" applyNumberFormat="1" applyFont="1" applyFill="1" applyBorder="1" applyAlignment="1">
      <alignment vertical="center" wrapText="1"/>
    </xf>
    <xf numFmtId="4" fontId="27" fillId="0" borderId="27" xfId="0" applyNumberFormat="1" applyFont="1" applyBorder="1" applyAlignment="1">
      <alignment vertical="center" wrapText="1"/>
    </xf>
    <xf numFmtId="2" fontId="27" fillId="0" borderId="27" xfId="0" applyNumberFormat="1" applyFont="1" applyFill="1" applyBorder="1" applyAlignment="1">
      <alignment vertical="center" wrapText="1"/>
    </xf>
    <xf numFmtId="9" fontId="27" fillId="0" borderId="27" xfId="0" applyNumberFormat="1" applyFont="1" applyBorder="1" applyAlignment="1">
      <alignment vertical="center" wrapText="1"/>
    </xf>
    <xf numFmtId="2" fontId="27" fillId="0" borderId="27" xfId="0" applyNumberFormat="1" applyFont="1" applyBorder="1" applyAlignment="1">
      <alignment vertical="center" wrapText="1"/>
    </xf>
    <xf numFmtId="0" fontId="0" fillId="0" borderId="28" xfId="0" applyBorder="1" applyAlignment="1">
      <alignment horizontal="center"/>
    </xf>
    <xf numFmtId="0" fontId="27" fillId="0" borderId="29" xfId="0" applyFont="1" applyBorder="1" applyAlignment="1">
      <alignment vertical="center" wrapText="1"/>
    </xf>
    <xf numFmtId="2" fontId="28" fillId="0" borderId="30" xfId="0" applyNumberFormat="1" applyFont="1" applyBorder="1" applyAlignment="1">
      <alignment vertical="center" wrapText="1"/>
    </xf>
    <xf numFmtId="0" fontId="28" fillId="0" borderId="27" xfId="0" applyFont="1" applyBorder="1" applyAlignment="1">
      <alignment vertical="center" wrapText="1"/>
    </xf>
    <xf numFmtId="4" fontId="28" fillId="0" borderId="27" xfId="0" applyNumberFormat="1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0" fontId="27" fillId="0" borderId="39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5" fillId="0" borderId="32" xfId="0" applyFont="1" applyBorder="1" applyAlignment="1">
      <alignment horizontal="left" vertical="center" wrapText="1"/>
    </xf>
    <xf numFmtId="4" fontId="25" fillId="0" borderId="32" xfId="0" applyNumberFormat="1" applyFont="1" applyBorder="1" applyAlignment="1">
      <alignment horizontal="center" vertical="center" wrapText="1"/>
    </xf>
    <xf numFmtId="4" fontId="25" fillId="0" borderId="33" xfId="0" applyNumberFormat="1" applyFont="1" applyBorder="1" applyAlignment="1">
      <alignment horizontal="center" vertical="center" wrapText="1"/>
    </xf>
    <xf numFmtId="4" fontId="25" fillId="0" borderId="34" xfId="0" applyNumberFormat="1" applyFont="1" applyBorder="1" applyAlignment="1">
      <alignment horizontal="center" vertical="center" wrapText="1"/>
    </xf>
    <xf numFmtId="4" fontId="25" fillId="0" borderId="35" xfId="0" applyNumberFormat="1" applyFont="1" applyBorder="1" applyAlignment="1">
      <alignment horizontal="center" vertical="center" wrapText="1"/>
    </xf>
    <xf numFmtId="4" fontId="25" fillId="0" borderId="40" xfId="0" applyNumberFormat="1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164" fontId="25" fillId="0" borderId="32" xfId="0" applyNumberFormat="1" applyFont="1" applyBorder="1" applyAlignment="1">
      <alignment horizontal="center" vertical="center" wrapText="1"/>
    </xf>
    <xf numFmtId="165" fontId="25" fillId="0" borderId="32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1" fontId="25" fillId="0" borderId="0" xfId="0" applyNumberFormat="1" applyFont="1" applyBorder="1" applyAlignment="1">
      <alignment horizontal="center" vertical="center" wrapText="1"/>
    </xf>
    <xf numFmtId="2" fontId="29" fillId="0" borderId="0" xfId="0" applyNumberFormat="1" applyFont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1" fillId="0" borderId="0" xfId="0" applyFont="1" applyAlignment="1">
      <alignment horizontal="left"/>
    </xf>
    <xf numFmtId="4" fontId="9" fillId="0" borderId="0" xfId="0" applyNumberFormat="1" applyFont="1"/>
    <xf numFmtId="0" fontId="8" fillId="0" borderId="0" xfId="0" applyFont="1" applyAlignment="1">
      <alignment horizontal="left"/>
    </xf>
    <xf numFmtId="0" fontId="7" fillId="0" borderId="0" xfId="0" applyFont="1"/>
    <xf numFmtId="4" fontId="0" fillId="0" borderId="0" xfId="0" applyNumberFormat="1"/>
  </cellXfs>
  <cellStyles count="3">
    <cellStyle name="Обычный" xfId="0" builtinId="0"/>
    <cellStyle name="Обычный_Dod5kochtor" xfId="1"/>
    <cellStyle name="Обычный_штати управління 01.06.17р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49"/>
  <sheetViews>
    <sheetView tabSelected="1" view="pageBreakPreview" zoomScale="80" zoomScaleNormal="90" zoomScaleSheetLayoutView="80" workbookViewId="0">
      <pane xSplit="2" topLeftCell="C1" activePane="topRight" state="frozen"/>
      <selection activeCell="I19" sqref="I19:I21"/>
      <selection pane="topRight" activeCell="AA18" sqref="AA18"/>
    </sheetView>
  </sheetViews>
  <sheetFormatPr defaultRowHeight="12.75" x14ac:dyDescent="0.2"/>
  <cols>
    <col min="1" max="1" width="5.85546875" customWidth="1"/>
    <col min="2" max="2" width="32.42578125" customWidth="1"/>
    <col min="3" max="3" width="12" customWidth="1"/>
    <col min="4" max="4" width="12.28515625" customWidth="1"/>
    <col min="5" max="6" width="9.42578125" bestFit="1" customWidth="1"/>
    <col min="7" max="7" width="11.28515625" customWidth="1"/>
    <col min="8" max="8" width="9.28515625" customWidth="1"/>
    <col min="9" max="9" width="11.5703125" customWidth="1"/>
    <col min="10" max="10" width="12.140625" hidden="1" customWidth="1"/>
    <col min="11" max="11" width="10.42578125" hidden="1" customWidth="1"/>
    <col min="12" max="12" width="10.85546875" hidden="1" customWidth="1"/>
    <col min="13" max="13" width="13.140625" customWidth="1"/>
    <col min="14" max="14" width="15.7109375" customWidth="1"/>
    <col min="15" max="15" width="9.5703125" hidden="1" customWidth="1"/>
    <col min="16" max="16" width="12.85546875" customWidth="1"/>
    <col min="17" max="17" width="11" hidden="1" customWidth="1"/>
    <col min="18" max="18" width="13.42578125" customWidth="1"/>
    <col min="19" max="19" width="11.5703125" hidden="1" customWidth="1"/>
    <col min="20" max="20" width="11.7109375" hidden="1" customWidth="1"/>
    <col min="21" max="21" width="13.85546875" hidden="1" customWidth="1"/>
    <col min="22" max="22" width="14.7109375" customWidth="1"/>
    <col min="23" max="23" width="16.42578125" customWidth="1"/>
    <col min="24" max="24" width="15.7109375" customWidth="1"/>
    <col min="25" max="25" width="30.5703125" customWidth="1"/>
    <col min="26" max="26" width="13.28515625" bestFit="1" customWidth="1"/>
  </cols>
  <sheetData>
    <row r="1" spans="1:27" ht="14.25" hidden="1" x14ac:dyDescent="0.2">
      <c r="T1" s="1" t="s">
        <v>0</v>
      </c>
    </row>
    <row r="2" spans="1:27" ht="28.5" hidden="1" customHeight="1" x14ac:dyDescent="0.2">
      <c r="S2" s="2" t="s">
        <v>1</v>
      </c>
      <c r="T2" s="2"/>
      <c r="U2" s="2"/>
    </row>
    <row r="3" spans="1:27" ht="14.25" hidden="1" x14ac:dyDescent="0.2">
      <c r="S3" s="1" t="s">
        <v>2</v>
      </c>
    </row>
    <row r="4" spans="1:27" ht="29.25" hidden="1" customHeight="1" x14ac:dyDescent="0.2">
      <c r="B4" s="3" t="s">
        <v>3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7" ht="23.25" hidden="1" customHeight="1" x14ac:dyDescent="0.2">
      <c r="N5" s="5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7" ht="23.25" hidden="1" customHeight="1" x14ac:dyDescent="0.2">
      <c r="N6" s="6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7" s="12" customFormat="1" ht="21.75" customHeight="1" x14ac:dyDescent="0.3">
      <c r="A7" s="8"/>
      <c r="B7" s="9"/>
      <c r="C7" s="8"/>
      <c r="D7" s="8"/>
      <c r="E7" s="8"/>
      <c r="F7" s="8"/>
      <c r="G7" s="8"/>
      <c r="H7" s="8"/>
      <c r="I7" s="10"/>
      <c r="J7" s="10"/>
      <c r="K7" s="11"/>
      <c r="N7" s="13"/>
      <c r="O7" s="13"/>
      <c r="P7" s="13"/>
      <c r="Q7" s="13"/>
      <c r="R7" s="13"/>
      <c r="S7" s="13"/>
      <c r="T7" s="14"/>
      <c r="U7" s="15"/>
    </row>
    <row r="8" spans="1:27" s="12" customFormat="1" ht="18.75" customHeight="1" x14ac:dyDescent="0.3">
      <c r="A8" s="8"/>
      <c r="B8" s="16"/>
      <c r="C8" s="8"/>
      <c r="D8" s="8"/>
      <c r="E8" s="8"/>
      <c r="F8" s="8"/>
      <c r="G8" s="8"/>
      <c r="H8" s="8"/>
      <c r="I8" s="10"/>
      <c r="J8" s="10"/>
      <c r="K8" s="11"/>
      <c r="N8" s="17" t="s">
        <v>0</v>
      </c>
      <c r="O8" s="18"/>
      <c r="P8" s="19"/>
      <c r="R8" s="20"/>
      <c r="S8" s="18"/>
      <c r="T8" s="18"/>
      <c r="U8" s="18"/>
    </row>
    <row r="9" spans="1:27" s="12" customFormat="1" ht="18.75" customHeight="1" x14ac:dyDescent="0.3">
      <c r="B9" s="8"/>
      <c r="C9" s="8"/>
      <c r="D9" s="8"/>
      <c r="E9" s="8"/>
      <c r="F9" s="8"/>
      <c r="G9" s="8"/>
      <c r="H9" s="8"/>
      <c r="I9" s="10"/>
      <c r="J9" s="10"/>
      <c r="K9" s="11" t="s">
        <v>4</v>
      </c>
      <c r="N9" s="21" t="s">
        <v>5</v>
      </c>
      <c r="O9" s="22"/>
      <c r="P9" s="22"/>
      <c r="Q9" s="22"/>
      <c r="V9" s="23"/>
      <c r="W9" s="23"/>
      <c r="X9" s="20"/>
      <c r="Y9" s="18"/>
      <c r="Z9" s="18"/>
      <c r="AA9" s="10" t="s">
        <v>6</v>
      </c>
    </row>
    <row r="10" spans="1:27" s="12" customFormat="1" ht="18.75" hidden="1" customHeight="1" x14ac:dyDescent="0.3">
      <c r="A10" s="8"/>
      <c r="B10" s="8"/>
      <c r="C10" s="8"/>
      <c r="D10" s="8"/>
      <c r="E10" s="8"/>
      <c r="F10" s="8"/>
      <c r="G10" s="8"/>
      <c r="H10" s="8"/>
      <c r="I10" s="10"/>
      <c r="K10" s="24"/>
      <c r="N10" s="25" t="s">
        <v>7</v>
      </c>
      <c r="O10" s="22"/>
      <c r="P10" s="22"/>
      <c r="Q10" s="22"/>
      <c r="R10" s="22"/>
      <c r="S10" s="22"/>
      <c r="T10" s="22"/>
      <c r="U10" s="15"/>
    </row>
    <row r="11" spans="1:27" s="12" customFormat="1" ht="15" customHeight="1" x14ac:dyDescent="0.3">
      <c r="A11" s="8"/>
      <c r="B11" s="8"/>
      <c r="C11" s="8"/>
      <c r="D11" s="8"/>
      <c r="E11" s="8"/>
      <c r="F11" s="8"/>
      <c r="G11" s="8"/>
      <c r="H11" s="8"/>
      <c r="I11" s="10"/>
      <c r="J11" s="10"/>
      <c r="N11" s="26" t="s">
        <v>8</v>
      </c>
      <c r="O11" s="27"/>
      <c r="P11" s="27"/>
      <c r="Q11" s="27"/>
      <c r="R11" s="28"/>
      <c r="S11" s="28"/>
      <c r="T11" s="28"/>
      <c r="U11" s="29"/>
    </row>
    <row r="12" spans="1:27" s="12" customFormat="1" ht="19.149999999999999" customHeight="1" x14ac:dyDescent="0.3">
      <c r="A12" s="8"/>
      <c r="B12" s="8"/>
      <c r="C12" s="8"/>
      <c r="D12" s="8"/>
      <c r="E12" s="8"/>
      <c r="F12" s="8"/>
      <c r="G12" s="8"/>
      <c r="H12" s="8"/>
      <c r="I12" s="10"/>
      <c r="J12" s="10"/>
      <c r="K12" s="11"/>
      <c r="N12" s="30" t="s">
        <v>9</v>
      </c>
      <c r="O12" s="31"/>
      <c r="P12" s="31"/>
      <c r="Q12" s="31"/>
      <c r="R12" s="31"/>
      <c r="S12" s="31"/>
      <c r="T12" s="15"/>
      <c r="U12" s="15"/>
    </row>
    <row r="13" spans="1:27" s="12" customFormat="1" ht="18.75" customHeight="1" x14ac:dyDescent="0.3">
      <c r="A13" s="8"/>
      <c r="B13" s="8"/>
      <c r="C13" s="8"/>
      <c r="D13" s="8"/>
      <c r="E13" s="8"/>
      <c r="F13" s="8"/>
      <c r="G13" s="8"/>
      <c r="H13" s="8"/>
      <c r="I13" s="10"/>
      <c r="J13" s="32"/>
      <c r="K13" s="33"/>
      <c r="N13" s="34"/>
      <c r="O13" s="35"/>
      <c r="P13" s="36"/>
      <c r="Q13" s="36"/>
      <c r="R13" s="37"/>
      <c r="S13" s="14"/>
      <c r="T13" s="14"/>
      <c r="U13" s="38"/>
    </row>
    <row r="14" spans="1:27" s="12" customFormat="1" ht="18.75" customHeight="1" x14ac:dyDescent="0.3">
      <c r="A14" s="8"/>
      <c r="B14" s="39"/>
      <c r="C14" s="8"/>
      <c r="D14" s="8"/>
      <c r="E14" s="8"/>
      <c r="F14" s="8"/>
      <c r="G14" s="8"/>
      <c r="H14" s="40"/>
      <c r="I14" s="10"/>
      <c r="J14" s="32"/>
      <c r="K14" s="33"/>
      <c r="N14" s="41"/>
      <c r="O14" s="41"/>
      <c r="Q14" s="42" t="s">
        <v>10</v>
      </c>
      <c r="U14" s="43"/>
    </row>
    <row r="15" spans="1:27" s="12" customFormat="1" ht="18.75" customHeight="1" x14ac:dyDescent="0.3">
      <c r="A15" s="8"/>
      <c r="B15" s="8"/>
      <c r="C15" s="8"/>
      <c r="D15" s="8"/>
      <c r="E15" s="8"/>
      <c r="F15" s="44"/>
      <c r="G15" s="44"/>
      <c r="H15" s="44"/>
      <c r="I15" s="44" t="s">
        <v>11</v>
      </c>
      <c r="K15" s="44"/>
      <c r="L15" s="44"/>
      <c r="M15" s="44"/>
      <c r="N15" s="44"/>
      <c r="O15" s="44"/>
      <c r="U15" s="43"/>
    </row>
    <row r="16" spans="1:27" s="12" customFormat="1" ht="20.25" hidden="1" customHeight="1" x14ac:dyDescent="0.3">
      <c r="A16" s="45"/>
      <c r="B16" s="10"/>
      <c r="C16" s="10"/>
      <c r="D16" s="10"/>
      <c r="J16" s="46" t="s">
        <v>12</v>
      </c>
      <c r="O16" s="44"/>
      <c r="P16" s="10"/>
      <c r="Q16" s="10"/>
      <c r="R16" s="10"/>
      <c r="S16" s="10"/>
      <c r="T16" s="10"/>
      <c r="U16" s="10"/>
    </row>
    <row r="17" spans="1:26" s="12" customFormat="1" ht="20.25" customHeight="1" x14ac:dyDescent="0.3">
      <c r="A17" s="45"/>
      <c r="B17" s="10"/>
      <c r="C17" s="10"/>
      <c r="D17" s="10"/>
      <c r="I17" s="47" t="s">
        <v>13</v>
      </c>
      <c r="O17" s="44"/>
      <c r="P17" s="10"/>
      <c r="Q17" s="10"/>
      <c r="R17" s="10"/>
      <c r="S17" s="10"/>
      <c r="T17" s="10"/>
      <c r="U17" s="10"/>
    </row>
    <row r="18" spans="1:26" s="12" customFormat="1" ht="22.5" customHeight="1" x14ac:dyDescent="0.25">
      <c r="A18" s="8"/>
      <c r="B18" s="48" t="s">
        <v>14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</row>
    <row r="19" spans="1:26" s="12" customFormat="1" ht="20.25" customHeight="1" thickBot="1" x14ac:dyDescent="0.35">
      <c r="A19" s="8"/>
      <c r="B19" s="10"/>
      <c r="C19" s="10"/>
      <c r="D19" s="10"/>
      <c r="E19" s="49" t="s">
        <v>15</v>
      </c>
      <c r="F19" s="49"/>
      <c r="G19" s="49"/>
      <c r="H19" s="49"/>
      <c r="I19" s="49"/>
      <c r="J19" s="49"/>
      <c r="K19" s="49"/>
      <c r="L19" s="49"/>
      <c r="M19" s="49"/>
      <c r="N19" s="49"/>
      <c r="O19" s="44"/>
      <c r="P19" s="50"/>
      <c r="Q19" s="10"/>
      <c r="R19" s="10"/>
      <c r="S19" s="10"/>
      <c r="T19" s="10"/>
      <c r="U19" s="10"/>
    </row>
    <row r="20" spans="1:26" s="12" customFormat="1" ht="17.25" hidden="1" customHeight="1" x14ac:dyDescent="0.3">
      <c r="A20" s="8"/>
      <c r="B20" s="10"/>
      <c r="C20" s="10"/>
      <c r="D20" s="10"/>
      <c r="E20" s="10"/>
      <c r="F20" s="51"/>
      <c r="G20" s="51"/>
      <c r="H20" s="51"/>
      <c r="I20" s="51"/>
      <c r="J20" s="51"/>
      <c r="K20" s="51"/>
      <c r="L20" s="51"/>
      <c r="M20" s="51"/>
      <c r="N20" s="10"/>
      <c r="O20" s="10"/>
      <c r="P20" s="10"/>
      <c r="Q20" s="10"/>
      <c r="R20" s="10"/>
      <c r="S20" s="10"/>
      <c r="T20" s="10"/>
      <c r="U20" s="10"/>
    </row>
    <row r="21" spans="1:26" s="10" customFormat="1" ht="65.25" customHeight="1" x14ac:dyDescent="0.25">
      <c r="A21" s="52" t="s">
        <v>16</v>
      </c>
      <c r="B21" s="53" t="s">
        <v>17</v>
      </c>
      <c r="C21" s="53" t="s">
        <v>18</v>
      </c>
      <c r="D21" s="53" t="s">
        <v>19</v>
      </c>
      <c r="E21" s="53" t="s">
        <v>20</v>
      </c>
      <c r="F21" s="53" t="s">
        <v>21</v>
      </c>
      <c r="G21" s="53" t="s">
        <v>22</v>
      </c>
      <c r="H21" s="53" t="s">
        <v>23</v>
      </c>
      <c r="I21" s="53" t="s">
        <v>24</v>
      </c>
      <c r="J21" s="53" t="s">
        <v>25</v>
      </c>
      <c r="K21" s="54" t="s">
        <v>26</v>
      </c>
      <c r="L21" s="54" t="s">
        <v>27</v>
      </c>
      <c r="M21" s="53" t="s">
        <v>28</v>
      </c>
      <c r="N21" s="53" t="s">
        <v>29</v>
      </c>
      <c r="O21" s="55"/>
      <c r="P21" s="56" t="s">
        <v>30</v>
      </c>
      <c r="Q21" s="57" t="s">
        <v>31</v>
      </c>
      <c r="R21" s="58" t="s">
        <v>32</v>
      </c>
      <c r="S21" s="59" t="s">
        <v>33</v>
      </c>
      <c r="T21" s="53" t="s">
        <v>34</v>
      </c>
      <c r="U21" s="60" t="s">
        <v>35</v>
      </c>
      <c r="V21" s="61" t="s">
        <v>36</v>
      </c>
      <c r="W21" s="61" t="s">
        <v>37</v>
      </c>
      <c r="X21" s="62" t="s">
        <v>35</v>
      </c>
    </row>
    <row r="22" spans="1:26" s="10" customFormat="1" ht="42" customHeight="1" thickBot="1" x14ac:dyDescent="0.3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5"/>
      <c r="L22" s="65"/>
      <c r="M22" s="64"/>
      <c r="N22" s="64"/>
      <c r="O22" s="66" t="s">
        <v>38</v>
      </c>
      <c r="P22" s="67"/>
      <c r="Q22" s="68"/>
      <c r="R22" s="69"/>
      <c r="S22" s="70"/>
      <c r="T22" s="64"/>
      <c r="U22" s="71"/>
      <c r="V22" s="61"/>
      <c r="W22" s="61"/>
      <c r="X22" s="72"/>
    </row>
    <row r="23" spans="1:26" s="90" customFormat="1" ht="30" customHeight="1" x14ac:dyDescent="0.2">
      <c r="A23" s="73">
        <v>1</v>
      </c>
      <c r="B23" s="74" t="s">
        <v>39</v>
      </c>
      <c r="C23" s="73">
        <v>1</v>
      </c>
      <c r="D23" s="75">
        <v>11573</v>
      </c>
      <c r="E23" s="76">
        <v>9</v>
      </c>
      <c r="F23" s="77">
        <v>500</v>
      </c>
      <c r="G23" s="75">
        <f>D23+F23</f>
        <v>12073</v>
      </c>
      <c r="H23" s="78">
        <v>0.2</v>
      </c>
      <c r="I23" s="79">
        <f>G23*H23</f>
        <v>2414.6</v>
      </c>
      <c r="J23" s="73"/>
      <c r="K23" s="73"/>
      <c r="L23" s="73"/>
      <c r="M23" s="78">
        <v>0.9</v>
      </c>
      <c r="N23" s="80">
        <f>(G23+I23)*C23*M23</f>
        <v>13038.84</v>
      </c>
      <c r="O23" s="81"/>
      <c r="P23" s="80" t="s">
        <v>40</v>
      </c>
      <c r="Q23" s="82"/>
      <c r="R23" s="83">
        <f>G23+N23+I23+J23+K23+L23+Y23</f>
        <v>39599.440000000002</v>
      </c>
      <c r="S23" s="84">
        <v>0</v>
      </c>
      <c r="T23" s="85">
        <f t="shared" ref="T23:T27" si="0">R23-S23</f>
        <v>39599.440000000002</v>
      </c>
      <c r="U23" s="86">
        <f t="shared" ref="U23:U27" si="1">R23*12+T23</f>
        <v>514792.72000000003</v>
      </c>
      <c r="V23" s="87">
        <f>W23</f>
        <v>39599.440000000002</v>
      </c>
      <c r="W23" s="87">
        <f>R23</f>
        <v>39599.440000000002</v>
      </c>
      <c r="X23" s="88">
        <f>R23*8+V23+W23+2113.4</f>
        <v>398107.80000000005</v>
      </c>
      <c r="Y23" s="89">
        <f>G23</f>
        <v>12073</v>
      </c>
    </row>
    <row r="24" spans="1:26" s="90" customFormat="1" ht="35.25" customHeight="1" x14ac:dyDescent="0.2">
      <c r="A24" s="91">
        <v>2</v>
      </c>
      <c r="B24" s="92" t="s">
        <v>41</v>
      </c>
      <c r="C24" s="91">
        <v>1</v>
      </c>
      <c r="D24" s="87">
        <v>10994</v>
      </c>
      <c r="E24" s="93">
        <v>10</v>
      </c>
      <c r="F24" s="94">
        <v>450</v>
      </c>
      <c r="G24" s="87">
        <f>D24+F24</f>
        <v>11444</v>
      </c>
      <c r="H24" s="95">
        <v>0.15</v>
      </c>
      <c r="I24" s="96">
        <f>G24*H24</f>
        <v>1716.6</v>
      </c>
      <c r="J24" s="91"/>
      <c r="K24" s="91"/>
      <c r="L24" s="91"/>
      <c r="M24" s="95">
        <v>0.7</v>
      </c>
      <c r="N24" s="97">
        <f>(G24+I24)*C24*M24</f>
        <v>9212.42</v>
      </c>
      <c r="O24" s="98">
        <v>0.9</v>
      </c>
      <c r="P24" s="80" t="s">
        <v>42</v>
      </c>
      <c r="Q24" s="99"/>
      <c r="R24" s="83">
        <f t="shared" ref="R24:R27" si="2">G24+N24+I24+J24+K24+L24+Y24</f>
        <v>33817.019999999997</v>
      </c>
      <c r="S24" s="100">
        <v>0</v>
      </c>
      <c r="T24" s="101">
        <f t="shared" si="0"/>
        <v>33817.019999999997</v>
      </c>
      <c r="U24" s="102">
        <f t="shared" si="1"/>
        <v>439621.26</v>
      </c>
      <c r="V24" s="87">
        <f t="shared" ref="V24:V30" si="3">W24</f>
        <v>33817.019999999997</v>
      </c>
      <c r="W24" s="87">
        <f>R24</f>
        <v>33817.019999999997</v>
      </c>
      <c r="X24" s="88">
        <f t="shared" ref="X24:X27" si="4">R24*8+V24+W24</f>
        <v>338170.2</v>
      </c>
      <c r="Y24" s="89">
        <f t="shared" ref="Y24:Y27" si="5">G24</f>
        <v>11444</v>
      </c>
    </row>
    <row r="25" spans="1:26" s="90" customFormat="1" ht="32.25" customHeight="1" x14ac:dyDescent="0.2">
      <c r="A25" s="91">
        <v>3</v>
      </c>
      <c r="B25" s="92" t="s">
        <v>43</v>
      </c>
      <c r="C25" s="91">
        <v>1</v>
      </c>
      <c r="D25" s="87">
        <v>10994</v>
      </c>
      <c r="E25" s="93">
        <v>10</v>
      </c>
      <c r="F25" s="94">
        <v>450</v>
      </c>
      <c r="G25" s="87">
        <f>D25+F25</f>
        <v>11444</v>
      </c>
      <c r="H25" s="95">
        <v>0.15</v>
      </c>
      <c r="I25" s="96">
        <f>G25*H25</f>
        <v>1716.6</v>
      </c>
      <c r="J25" s="91"/>
      <c r="K25" s="91"/>
      <c r="L25" s="91"/>
      <c r="M25" s="95">
        <v>0.7</v>
      </c>
      <c r="N25" s="97">
        <f>(G25+I25)*C25*M25</f>
        <v>9212.42</v>
      </c>
      <c r="O25" s="98">
        <f>O24</f>
        <v>0.9</v>
      </c>
      <c r="P25" s="80" t="s">
        <v>42</v>
      </c>
      <c r="Q25" s="99"/>
      <c r="R25" s="83">
        <f t="shared" si="2"/>
        <v>33817.019999999997</v>
      </c>
      <c r="S25" s="100">
        <v>1</v>
      </c>
      <c r="T25" s="101">
        <f t="shared" si="0"/>
        <v>33816.019999999997</v>
      </c>
      <c r="U25" s="102">
        <f t="shared" si="1"/>
        <v>439620.26</v>
      </c>
      <c r="V25" s="87">
        <f t="shared" si="3"/>
        <v>33817.019999999997</v>
      </c>
      <c r="W25" s="87">
        <f t="shared" ref="W25:W29" si="6">R25</f>
        <v>33817.019999999997</v>
      </c>
      <c r="X25" s="88">
        <f t="shared" si="4"/>
        <v>338170.2</v>
      </c>
      <c r="Y25" s="89">
        <f t="shared" si="5"/>
        <v>11444</v>
      </c>
    </row>
    <row r="26" spans="1:26" s="90" customFormat="1" ht="31.5" customHeight="1" x14ac:dyDescent="0.2">
      <c r="A26" s="91">
        <v>4</v>
      </c>
      <c r="B26" s="92" t="s">
        <v>44</v>
      </c>
      <c r="C26" s="91">
        <v>1</v>
      </c>
      <c r="D26" s="87">
        <v>8132</v>
      </c>
      <c r="E26" s="91">
        <v>11</v>
      </c>
      <c r="F26" s="96">
        <v>400</v>
      </c>
      <c r="G26" s="87">
        <f>D26+F26</f>
        <v>8532</v>
      </c>
      <c r="H26" s="95">
        <v>0.15</v>
      </c>
      <c r="I26" s="96">
        <f>G26*H26</f>
        <v>1279.8</v>
      </c>
      <c r="J26" s="91"/>
      <c r="K26" s="91"/>
      <c r="L26" s="91"/>
      <c r="M26" s="95">
        <v>0.6</v>
      </c>
      <c r="N26" s="97">
        <f>(G26+I26)*C26*M26</f>
        <v>5887.079999999999</v>
      </c>
      <c r="O26" s="98">
        <f>O24</f>
        <v>0.9</v>
      </c>
      <c r="P26" s="80" t="s">
        <v>42</v>
      </c>
      <c r="Q26" s="99"/>
      <c r="R26" s="83">
        <f t="shared" si="2"/>
        <v>24230.879999999997</v>
      </c>
      <c r="S26" s="100">
        <v>0</v>
      </c>
      <c r="T26" s="101">
        <f t="shared" si="0"/>
        <v>24230.879999999997</v>
      </c>
      <c r="U26" s="102">
        <f t="shared" si="1"/>
        <v>315001.43999999994</v>
      </c>
      <c r="V26" s="87">
        <f t="shared" si="3"/>
        <v>24230.879999999997</v>
      </c>
      <c r="W26" s="87">
        <f t="shared" si="6"/>
        <v>24230.879999999997</v>
      </c>
      <c r="X26" s="88">
        <f t="shared" si="4"/>
        <v>242308.8</v>
      </c>
      <c r="Y26" s="89">
        <f t="shared" si="5"/>
        <v>8532</v>
      </c>
    </row>
    <row r="27" spans="1:26" s="90" customFormat="1" ht="33" customHeight="1" thickBot="1" x14ac:dyDescent="0.25">
      <c r="A27" s="91">
        <v>5</v>
      </c>
      <c r="B27" s="92" t="s">
        <v>45</v>
      </c>
      <c r="C27" s="91">
        <v>1</v>
      </c>
      <c r="D27" s="87">
        <v>8132</v>
      </c>
      <c r="E27" s="91">
        <v>13</v>
      </c>
      <c r="F27" s="96">
        <v>300</v>
      </c>
      <c r="G27" s="87">
        <f>D27+F27</f>
        <v>8432</v>
      </c>
      <c r="H27" s="95">
        <v>0.1</v>
      </c>
      <c r="I27" s="96">
        <f>G27*H27</f>
        <v>843.2</v>
      </c>
      <c r="J27" s="91"/>
      <c r="K27" s="91"/>
      <c r="L27" s="91"/>
      <c r="M27" s="95">
        <v>0.6</v>
      </c>
      <c r="N27" s="97">
        <f t="shared" ref="N27" si="7">(G27+I27)*C27*M27</f>
        <v>5565.12</v>
      </c>
      <c r="O27" s="98">
        <f>O24</f>
        <v>0.9</v>
      </c>
      <c r="P27" s="80" t="s">
        <v>42</v>
      </c>
      <c r="Q27" s="103"/>
      <c r="R27" s="83">
        <f t="shared" si="2"/>
        <v>23272.32</v>
      </c>
      <c r="S27" s="100">
        <v>0</v>
      </c>
      <c r="T27" s="101">
        <f t="shared" si="0"/>
        <v>23272.32</v>
      </c>
      <c r="U27" s="102">
        <f t="shared" si="1"/>
        <v>302540.15999999997</v>
      </c>
      <c r="V27" s="87">
        <f t="shared" si="3"/>
        <v>23272.32</v>
      </c>
      <c r="W27" s="87">
        <f t="shared" si="6"/>
        <v>23272.32</v>
      </c>
      <c r="X27" s="88">
        <f t="shared" si="4"/>
        <v>232723.20000000001</v>
      </c>
      <c r="Y27" s="89">
        <f t="shared" si="5"/>
        <v>8432</v>
      </c>
    </row>
    <row r="28" spans="1:26" s="90" customFormat="1" ht="33" hidden="1" customHeight="1" x14ac:dyDescent="0.2">
      <c r="A28" s="91"/>
      <c r="B28" s="92"/>
      <c r="C28" s="91"/>
      <c r="D28" s="87"/>
      <c r="E28" s="91"/>
      <c r="F28" s="96"/>
      <c r="G28" s="87"/>
      <c r="H28" s="95"/>
      <c r="I28" s="96"/>
      <c r="J28" s="91"/>
      <c r="K28" s="91"/>
      <c r="L28" s="91"/>
      <c r="M28" s="95"/>
      <c r="N28" s="96"/>
      <c r="O28" s="95"/>
      <c r="P28" s="96"/>
      <c r="Q28" s="103"/>
      <c r="R28" s="104"/>
      <c r="S28" s="100"/>
      <c r="T28" s="101"/>
      <c r="U28" s="102"/>
      <c r="V28" s="87">
        <f t="shared" si="3"/>
        <v>0</v>
      </c>
      <c r="W28" s="87">
        <f t="shared" si="6"/>
        <v>0</v>
      </c>
      <c r="X28" s="88">
        <f t="shared" ref="X28:X29" si="8">R28*12+V28+W28</f>
        <v>0</v>
      </c>
      <c r="Y28" s="105">
        <v>9894.6</v>
      </c>
    </row>
    <row r="29" spans="1:26" s="90" customFormat="1" ht="30" hidden="1" customHeight="1" x14ac:dyDescent="0.2">
      <c r="A29" s="91"/>
      <c r="B29" s="92"/>
      <c r="C29" s="91"/>
      <c r="D29" s="87"/>
      <c r="E29" s="91"/>
      <c r="F29" s="96"/>
      <c r="G29" s="87"/>
      <c r="H29" s="95"/>
      <c r="I29" s="96"/>
      <c r="J29" s="91"/>
      <c r="K29" s="91"/>
      <c r="L29" s="91"/>
      <c r="M29" s="95"/>
      <c r="N29" s="96"/>
      <c r="O29" s="95"/>
      <c r="P29" s="96"/>
      <c r="Q29" s="103"/>
      <c r="R29" s="104"/>
      <c r="S29" s="100"/>
      <c r="T29" s="101"/>
      <c r="U29" s="102"/>
      <c r="V29" s="87">
        <f t="shared" si="3"/>
        <v>0</v>
      </c>
      <c r="W29" s="87">
        <f t="shared" si="6"/>
        <v>0</v>
      </c>
      <c r="X29" s="88">
        <f t="shared" si="8"/>
        <v>0</v>
      </c>
      <c r="Y29" s="105">
        <v>9894.6</v>
      </c>
    </row>
    <row r="30" spans="1:26" s="90" customFormat="1" ht="27.75" hidden="1" customHeight="1" x14ac:dyDescent="0.2">
      <c r="A30" s="106"/>
      <c r="B30" s="107"/>
      <c r="C30" s="106"/>
      <c r="D30" s="108"/>
      <c r="E30" s="106"/>
      <c r="F30" s="109"/>
      <c r="G30" s="108"/>
      <c r="H30" s="110"/>
      <c r="I30" s="109"/>
      <c r="J30" s="106"/>
      <c r="K30" s="106"/>
      <c r="L30" s="106"/>
      <c r="M30" s="110"/>
      <c r="N30" s="109"/>
      <c r="O30" s="110"/>
      <c r="P30" s="109"/>
      <c r="Q30" s="111"/>
      <c r="R30" s="112"/>
      <c r="S30" s="113"/>
      <c r="T30" s="114"/>
      <c r="U30" s="115"/>
      <c r="V30" s="87">
        <f t="shared" si="3"/>
        <v>0</v>
      </c>
      <c r="W30" s="87"/>
      <c r="X30" s="88"/>
      <c r="Y30" s="105">
        <v>9894.6</v>
      </c>
    </row>
    <row r="31" spans="1:26" s="90" customFormat="1" ht="30.75" customHeight="1" thickBot="1" x14ac:dyDescent="0.25">
      <c r="A31" s="116"/>
      <c r="B31" s="117" t="s">
        <v>46</v>
      </c>
      <c r="C31" s="118">
        <f>SUM(C23:C30)</f>
        <v>5</v>
      </c>
      <c r="D31" s="119">
        <f>SUM(D23:D30)</f>
        <v>49825</v>
      </c>
      <c r="E31" s="120"/>
      <c r="F31" s="120">
        <f>SUM(F23:F30)</f>
        <v>2100</v>
      </c>
      <c r="G31" s="119">
        <f>SUM(G23:G30)</f>
        <v>51925</v>
      </c>
      <c r="H31" s="120"/>
      <c r="I31" s="121">
        <f t="shared" ref="I31:W31" si="9">SUM(I23:I30)</f>
        <v>7970.7999999999993</v>
      </c>
      <c r="J31" s="121">
        <f t="shared" si="9"/>
        <v>0</v>
      </c>
      <c r="K31" s="121">
        <f t="shared" si="9"/>
        <v>0</v>
      </c>
      <c r="L31" s="121">
        <f t="shared" si="9"/>
        <v>0</v>
      </c>
      <c r="M31" s="122"/>
      <c r="N31" s="121">
        <f t="shared" si="9"/>
        <v>42915.880000000005</v>
      </c>
      <c r="O31" s="121"/>
      <c r="P31" s="121">
        <v>62206.8</v>
      </c>
      <c r="Q31" s="123">
        <f t="shared" si="9"/>
        <v>0</v>
      </c>
      <c r="R31" s="124">
        <f t="shared" si="9"/>
        <v>154736.68</v>
      </c>
      <c r="S31" s="125">
        <f t="shared" si="9"/>
        <v>1</v>
      </c>
      <c r="T31" s="121">
        <f t="shared" si="9"/>
        <v>154735.67999999999</v>
      </c>
      <c r="U31" s="123">
        <f t="shared" si="9"/>
        <v>2011575.8399999999</v>
      </c>
      <c r="V31" s="126">
        <f t="shared" si="9"/>
        <v>154736.68</v>
      </c>
      <c r="W31" s="126">
        <f t="shared" si="9"/>
        <v>154736.68</v>
      </c>
      <c r="X31" s="127">
        <f>SUM(X23:X30)</f>
        <v>1549480.2</v>
      </c>
      <c r="Y31" s="105">
        <f>1222335</f>
        <v>1222335</v>
      </c>
      <c r="Z31" s="128">
        <f>Y31-X31</f>
        <v>-327145.19999999995</v>
      </c>
    </row>
    <row r="32" spans="1:26" s="90" customFormat="1" ht="18" hidden="1" customHeight="1" x14ac:dyDescent="0.2">
      <c r="A32" s="73"/>
      <c r="B32" s="74"/>
      <c r="C32" s="73"/>
      <c r="D32" s="129"/>
      <c r="E32" s="73"/>
      <c r="F32" s="79"/>
      <c r="G32" s="75"/>
      <c r="H32" s="73"/>
      <c r="I32" s="73"/>
      <c r="J32" s="73"/>
      <c r="K32" s="73"/>
      <c r="L32" s="73"/>
      <c r="M32" s="78"/>
      <c r="N32" s="79"/>
      <c r="O32" s="78"/>
      <c r="P32" s="79"/>
      <c r="Q32" s="130"/>
      <c r="R32" s="83"/>
      <c r="S32" s="84"/>
      <c r="T32" s="85"/>
      <c r="U32" s="85"/>
      <c r="V32" s="131"/>
      <c r="W32" s="132"/>
      <c r="X32" s="83"/>
    </row>
    <row r="33" spans="1:26" s="90" customFormat="1" ht="16.5" hidden="1" customHeight="1" x14ac:dyDescent="0.2">
      <c r="A33" s="91"/>
      <c r="B33" s="92"/>
      <c r="C33" s="91"/>
      <c r="D33" s="133"/>
      <c r="E33" s="91"/>
      <c r="F33" s="91"/>
      <c r="G33" s="87"/>
      <c r="H33" s="91"/>
      <c r="I33" s="91"/>
      <c r="J33" s="91"/>
      <c r="K33" s="91"/>
      <c r="L33" s="91"/>
      <c r="M33" s="95"/>
      <c r="N33" s="96"/>
      <c r="O33" s="95"/>
      <c r="P33" s="96"/>
      <c r="Q33" s="134"/>
      <c r="R33" s="104"/>
      <c r="S33" s="100"/>
      <c r="T33" s="101"/>
      <c r="U33" s="101"/>
      <c r="V33" s="135"/>
      <c r="W33" s="136"/>
      <c r="X33" s="104"/>
    </row>
    <row r="34" spans="1:26" s="90" customFormat="1" ht="17.25" hidden="1" customHeight="1" x14ac:dyDescent="0.2">
      <c r="A34" s="91"/>
      <c r="B34" s="92"/>
      <c r="C34" s="91"/>
      <c r="D34" s="133"/>
      <c r="E34" s="91"/>
      <c r="F34" s="91"/>
      <c r="G34" s="87"/>
      <c r="H34" s="91"/>
      <c r="I34" s="91"/>
      <c r="J34" s="91"/>
      <c r="K34" s="96"/>
      <c r="L34" s="96"/>
      <c r="M34" s="95"/>
      <c r="N34" s="96"/>
      <c r="O34" s="95"/>
      <c r="P34" s="96"/>
      <c r="Q34" s="134"/>
      <c r="R34" s="104"/>
      <c r="S34" s="100"/>
      <c r="T34" s="101"/>
      <c r="U34" s="101"/>
      <c r="V34" s="135"/>
      <c r="W34" s="136"/>
      <c r="X34" s="104"/>
    </row>
    <row r="35" spans="1:26" s="137" customFormat="1" ht="28.5" hidden="1" customHeight="1" x14ac:dyDescent="0.2">
      <c r="A35" s="91"/>
      <c r="B35" s="92"/>
      <c r="C35" s="91"/>
      <c r="D35" s="133"/>
      <c r="E35" s="91"/>
      <c r="F35" s="91"/>
      <c r="G35" s="87"/>
      <c r="H35" s="91"/>
      <c r="I35" s="91"/>
      <c r="J35" s="96"/>
      <c r="K35" s="96"/>
      <c r="L35" s="91"/>
      <c r="M35" s="95"/>
      <c r="N35" s="96"/>
      <c r="O35" s="95"/>
      <c r="P35" s="96"/>
      <c r="Q35" s="134"/>
      <c r="R35" s="104"/>
      <c r="S35" s="100"/>
      <c r="T35" s="101"/>
      <c r="U35" s="101"/>
      <c r="V35" s="135"/>
      <c r="W35" s="136"/>
      <c r="X35" s="104"/>
    </row>
    <row r="36" spans="1:26" s="137" customFormat="1" ht="15.75" hidden="1" customHeight="1" x14ac:dyDescent="0.2">
      <c r="A36" s="138"/>
      <c r="B36" s="139"/>
      <c r="C36" s="138"/>
      <c r="D36" s="140"/>
      <c r="E36" s="138"/>
      <c r="F36" s="138"/>
      <c r="G36" s="141"/>
      <c r="H36" s="138"/>
      <c r="I36" s="138"/>
      <c r="J36" s="142"/>
      <c r="K36" s="138"/>
      <c r="L36" s="138"/>
      <c r="M36" s="143"/>
      <c r="N36" s="144"/>
      <c r="O36" s="143"/>
      <c r="P36" s="144"/>
      <c r="Q36" s="134"/>
      <c r="R36" s="145"/>
      <c r="S36" s="146"/>
      <c r="T36" s="147"/>
      <c r="U36" s="147"/>
      <c r="V36" s="135"/>
      <c r="W36" s="136"/>
      <c r="X36" s="145"/>
    </row>
    <row r="37" spans="1:26" s="90" customFormat="1" ht="14.25" hidden="1" customHeight="1" x14ac:dyDescent="0.2">
      <c r="A37" s="148"/>
      <c r="B37" s="149"/>
      <c r="C37" s="148"/>
      <c r="D37" s="150"/>
      <c r="E37" s="148"/>
      <c r="F37" s="148"/>
      <c r="G37" s="151"/>
      <c r="H37" s="148"/>
      <c r="I37" s="148"/>
      <c r="J37" s="152"/>
      <c r="K37" s="148"/>
      <c r="L37" s="148"/>
      <c r="M37" s="153"/>
      <c r="N37" s="154"/>
      <c r="O37" s="153"/>
      <c r="P37" s="154"/>
      <c r="Q37" s="155"/>
      <c r="R37" s="156"/>
      <c r="S37" s="157"/>
      <c r="T37" s="158"/>
      <c r="U37" s="159"/>
      <c r="V37" s="160"/>
      <c r="W37" s="161"/>
      <c r="X37" s="156"/>
    </row>
    <row r="38" spans="1:26" s="12" customFormat="1" ht="16.5" hidden="1" customHeight="1" x14ac:dyDescent="0.2">
      <c r="A38" s="162"/>
      <c r="B38" s="163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5"/>
      <c r="R38" s="166"/>
      <c r="S38" s="167"/>
      <c r="T38" s="164"/>
      <c r="U38" s="164"/>
      <c r="V38" s="165"/>
      <c r="W38" s="168"/>
      <c r="X38" s="166"/>
    </row>
    <row r="39" spans="1:26" s="12" customFormat="1" ht="24" hidden="1" customHeight="1" x14ac:dyDescent="0.2">
      <c r="A39" s="169"/>
      <c r="B39" s="170" t="s">
        <v>47</v>
      </c>
      <c r="C39" s="171">
        <f t="shared" ref="C39:X39" si="10">C31+C38</f>
        <v>5</v>
      </c>
      <c r="D39" s="171">
        <f t="shared" si="10"/>
        <v>49825</v>
      </c>
      <c r="E39" s="171">
        <f t="shared" si="10"/>
        <v>0</v>
      </c>
      <c r="F39" s="171">
        <f t="shared" si="10"/>
        <v>2100</v>
      </c>
      <c r="G39" s="171">
        <f t="shared" si="10"/>
        <v>51925</v>
      </c>
      <c r="H39" s="172">
        <f t="shared" si="10"/>
        <v>0</v>
      </c>
      <c r="I39" s="172">
        <f t="shared" si="10"/>
        <v>7970.7999999999993</v>
      </c>
      <c r="J39" s="172">
        <f t="shared" si="10"/>
        <v>0</v>
      </c>
      <c r="K39" s="172">
        <f t="shared" si="10"/>
        <v>0</v>
      </c>
      <c r="L39" s="172">
        <f t="shared" si="10"/>
        <v>0</v>
      </c>
      <c r="M39" s="172">
        <f t="shared" si="10"/>
        <v>0</v>
      </c>
      <c r="N39" s="172">
        <f t="shared" si="10"/>
        <v>42915.880000000005</v>
      </c>
      <c r="O39" s="172">
        <f t="shared" si="10"/>
        <v>0</v>
      </c>
      <c r="P39" s="172">
        <f t="shared" si="10"/>
        <v>62206.8</v>
      </c>
      <c r="Q39" s="172">
        <f t="shared" si="10"/>
        <v>0</v>
      </c>
      <c r="R39" s="172">
        <f t="shared" si="10"/>
        <v>154736.68</v>
      </c>
      <c r="S39" s="172">
        <f t="shared" si="10"/>
        <v>1</v>
      </c>
      <c r="T39" s="172">
        <f t="shared" si="10"/>
        <v>154735.67999999999</v>
      </c>
      <c r="U39" s="172">
        <f t="shared" si="10"/>
        <v>2011575.8399999999</v>
      </c>
      <c r="V39" s="172">
        <f t="shared" si="10"/>
        <v>154736.68</v>
      </c>
      <c r="W39" s="172"/>
      <c r="X39" s="172">
        <f t="shared" si="10"/>
        <v>1549480.2</v>
      </c>
    </row>
    <row r="40" spans="1:26" s="12" customFormat="1" ht="15.75" customHeight="1" x14ac:dyDescent="0.2">
      <c r="A40" s="173"/>
      <c r="B40" s="173"/>
      <c r="C40" s="174"/>
      <c r="D40" s="175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</row>
    <row r="41" spans="1:26" s="12" customFormat="1" ht="15.75" hidden="1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</row>
    <row r="42" spans="1:26" s="12" customFormat="1" ht="15.75" hidden="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</row>
    <row r="43" spans="1:26" s="12" customFormat="1" ht="18.75" x14ac:dyDescent="0.3">
      <c r="A43" s="10"/>
      <c r="B43" s="10"/>
      <c r="C43" s="24"/>
      <c r="D43" s="11"/>
      <c r="E43" s="11"/>
      <c r="F43" s="11"/>
      <c r="G43" s="177"/>
      <c r="H43" s="177"/>
      <c r="I43" s="177"/>
      <c r="J43" s="11"/>
      <c r="K43" s="178" t="s">
        <v>48</v>
      </c>
      <c r="L43" s="178"/>
      <c r="M43" s="11"/>
      <c r="N43" s="11"/>
      <c r="O43" s="10"/>
      <c r="P43" s="10"/>
      <c r="Q43" s="10"/>
      <c r="R43" s="10"/>
      <c r="S43" s="10"/>
      <c r="T43" s="10"/>
      <c r="U43" s="10"/>
      <c r="Y43" s="179"/>
    </row>
    <row r="44" spans="1:26" s="12" customFormat="1" ht="44.25" customHeight="1" x14ac:dyDescent="0.3">
      <c r="C44" s="180"/>
      <c r="D44" s="11"/>
      <c r="E44" s="11"/>
      <c r="F44" s="177"/>
      <c r="G44" s="177"/>
      <c r="H44" s="177"/>
      <c r="I44" s="177"/>
      <c r="J44" s="11"/>
      <c r="K44" s="51" t="s">
        <v>49</v>
      </c>
      <c r="L44" s="11"/>
      <c r="M44" s="11"/>
      <c r="N44" s="11"/>
      <c r="X44" s="179"/>
      <c r="Y44" s="179"/>
    </row>
    <row r="45" spans="1:26" s="12" customFormat="1" ht="15.75" x14ac:dyDescent="0.25">
      <c r="D45" s="181" t="s">
        <v>50</v>
      </c>
      <c r="E45" s="181"/>
      <c r="F45" s="181"/>
      <c r="G45" s="181"/>
      <c r="H45" s="181"/>
      <c r="I45" s="181"/>
      <c r="J45" s="10"/>
      <c r="K45" s="10"/>
      <c r="L45" s="10"/>
      <c r="M45" s="10"/>
      <c r="N45" s="181" t="s">
        <v>51</v>
      </c>
      <c r="O45" s="181"/>
      <c r="P45" s="181"/>
      <c r="Y45" s="179"/>
    </row>
    <row r="46" spans="1:26" s="12" customFormat="1" ht="15.75" x14ac:dyDescent="0.25">
      <c r="J46" s="181"/>
      <c r="K46" s="181"/>
      <c r="L46" s="181"/>
      <c r="X46" s="179"/>
      <c r="Y46" s="179"/>
      <c r="Z46" s="12">
        <f>Y46*7</f>
        <v>0</v>
      </c>
    </row>
    <row r="47" spans="1:26" x14ac:dyDescent="0.2">
      <c r="Z47" s="182">
        <f>Z46+V31+X31</f>
        <v>1704216.88</v>
      </c>
    </row>
    <row r="49" spans="24:24" x14ac:dyDescent="0.2">
      <c r="X49" s="182">
        <f>1549480.2-X31</f>
        <v>0</v>
      </c>
    </row>
  </sheetData>
  <mergeCells count="29">
    <mergeCell ref="K43:L43"/>
    <mergeCell ref="S21:S22"/>
    <mergeCell ref="T21:T22"/>
    <mergeCell ref="U21:U22"/>
    <mergeCell ref="V21:V22"/>
    <mergeCell ref="W21:W22"/>
    <mergeCell ref="X21:X22"/>
    <mergeCell ref="L21:L22"/>
    <mergeCell ref="M21:M22"/>
    <mergeCell ref="N21:N22"/>
    <mergeCell ref="P21:P22"/>
    <mergeCell ref="Q21:Q22"/>
    <mergeCell ref="R21:R22"/>
    <mergeCell ref="F21:F22"/>
    <mergeCell ref="G21:G22"/>
    <mergeCell ref="H21:H22"/>
    <mergeCell ref="I21:I22"/>
    <mergeCell ref="J21:J22"/>
    <mergeCell ref="K21:K22"/>
    <mergeCell ref="S2:U2"/>
    <mergeCell ref="N4:X4"/>
    <mergeCell ref="N5:X5"/>
    <mergeCell ref="B18:U18"/>
    <mergeCell ref="E19:N19"/>
    <mergeCell ref="A21:A22"/>
    <mergeCell ref="B21:B22"/>
    <mergeCell ref="C21:C22"/>
    <mergeCell ref="D21:D22"/>
    <mergeCell ref="E21:E22"/>
  </mergeCells>
  <printOptions horizontalCentered="1" verticalCentered="1"/>
  <pageMargins left="0.19685039370078741" right="0.19685039370078741" top="0.59055118110236227" bottom="0.39370078740157483" header="0.51181102362204722" footer="0.51181102362204722"/>
  <pageSetup paperSize="9" scale="68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Управл. 01.01.22 (2)</vt:lpstr>
      <vt:lpstr>'Управл. 01.01.22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Шалунова</dc:creator>
  <cp:lastModifiedBy>Шалунова</cp:lastModifiedBy>
  <dcterms:created xsi:type="dcterms:W3CDTF">2024-05-17T06:34:59Z</dcterms:created>
  <dcterms:modified xsi:type="dcterms:W3CDTF">2024-05-17T06:35:41Z</dcterms:modified>
</cp:coreProperties>
</file>